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une di Casalgrande\Servizi\Ragioneria\05 REVISORI DEI CONTI\VERBALI\2021\PERSONALE\"/>
    </mc:Choice>
  </mc:AlternateContent>
  <xr:revisionPtr revIDLastSave="0" documentId="13_ncr:1_{150B3FEF-4E9C-4BF4-9B30-D56A99336943}" xr6:coauthVersionLast="46" xr6:coauthVersionMax="46" xr10:uidLastSave="{00000000-0000-0000-0000-000000000000}"/>
  <bookViews>
    <workbookView xWindow="-108" yWindow="-108" windowWidth="23256" windowHeight="12576" tabRatio="506" xr2:uid="{00000000-000D-0000-FFFF-FFFF00000000}"/>
  </bookViews>
  <sheets>
    <sheet name="Per PTFP 2021-2023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E40" i="2"/>
  <c r="J13" i="2"/>
  <c r="D9" i="2"/>
  <c r="D8" i="2"/>
  <c r="D7" i="2"/>
  <c r="D6" i="2"/>
  <c r="E7" i="2" s="1"/>
  <c r="G5" i="2"/>
  <c r="B12" i="2" l="1"/>
  <c r="D10" i="2"/>
  <c r="B26" i="2" s="1"/>
  <c r="C33" i="2" s="1"/>
  <c r="C35" i="2" s="1"/>
  <c r="C44" i="2" l="1"/>
  <c r="C47" i="2" s="1"/>
  <c r="D47" i="2" s="1"/>
  <c r="C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 xml:space="preserve">Spese di personale cmune (al netto di irap e senza detrarre componenti escluse e simili) + spesa Unione
</t>
        </r>
      </text>
    </comment>
    <comment ref="E26" authorId="0" shapeId="0" xr:uid="{00000000-0006-0000-0100-000003000000}">
      <text>
        <r>
          <rPr>
            <b/>
            <sz val="9"/>
            <color rgb="FF000000"/>
            <rFont val="Tahoma"/>
            <family val="2"/>
            <charset val="1"/>
          </rPr>
          <t>INSERIRE LA % INDICATA PER LA FASCIA DI APPARTENENZA IN TABELLA 1</t>
        </r>
      </text>
    </comment>
    <comment ref="C29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INSERIRE LA % INDICATA PER LA FASCIA DI APPARTENENZA IN TABELLA 2
</t>
        </r>
      </text>
    </comment>
  </commentList>
</comments>
</file>

<file path=xl/sharedStrings.xml><?xml version="1.0" encoding="utf-8"?>
<sst xmlns="http://schemas.openxmlformats.org/spreadsheetml/2006/main" count="78" uniqueCount="65">
  <si>
    <t>FILE DI CALCOLO INCREMENTO ASSUNZIONALE D.L. 34/2019. 
UTILIZZARE SE LA % DEL COMUNE E' INFERIORE ALLA SOGLIA DELLA Tabella 1</t>
  </si>
  <si>
    <t>FASE 1</t>
  </si>
  <si>
    <t>POPOLAZIONE</t>
  </si>
  <si>
    <t>FASCIA</t>
  </si>
  <si>
    <t>TURN OVER RESIDUO</t>
  </si>
  <si>
    <t>INSERIMENTO DATI GENERALI ENTE</t>
  </si>
  <si>
    <t>f</t>
  </si>
  <si>
    <t>FASE 2</t>
  </si>
  <si>
    <t>SPESA RENDICONTO 2019</t>
  </si>
  <si>
    <t>INSERIMENTO VALORI FINANZIARI</t>
  </si>
  <si>
    <t>ENTRATE RENDICONTO 2017</t>
  </si>
  <si>
    <t>MEDIA</t>
  </si>
  <si>
    <t>senza componenti escluse</t>
  </si>
  <si>
    <t>ENTRATE RENDICONTO 2018</t>
  </si>
  <si>
    <t>ENTRATE RENDICONTO 2019</t>
  </si>
  <si>
    <t>FCDE PREVISIONE 2019</t>
  </si>
  <si>
    <t>ENTRATE NETTO FCDE</t>
  </si>
  <si>
    <t>FASE 3</t>
  </si>
  <si>
    <t>Segretario</t>
  </si>
  <si>
    <t>CALCOLO % ENTE</t>
  </si>
  <si>
    <t>FASE 4</t>
  </si>
  <si>
    <t>Tabella 1</t>
  </si>
  <si>
    <t>Tabella 3</t>
  </si>
  <si>
    <t>RAFFRONTO % ENTE 
CON % TABELLE</t>
  </si>
  <si>
    <t>a</t>
  </si>
  <si>
    <t>0-999</t>
  </si>
  <si>
    <t>b</t>
  </si>
  <si>
    <t>1000-1999</t>
  </si>
  <si>
    <t>c</t>
  </si>
  <si>
    <t>2000-2999</t>
  </si>
  <si>
    <t>d</t>
  </si>
  <si>
    <t>3000-4999</t>
  </si>
  <si>
    <t>e</t>
  </si>
  <si>
    <t>5000-9999</t>
  </si>
  <si>
    <t>10000-59999</t>
  </si>
  <si>
    <t>soglia superiore</t>
  </si>
  <si>
    <t>g</t>
  </si>
  <si>
    <t>60000-249999</t>
  </si>
  <si>
    <t>h</t>
  </si>
  <si>
    <t>250000-1499999</t>
  </si>
  <si>
    <t>i</t>
  </si>
  <si>
    <t>1500000&gt;</t>
  </si>
  <si>
    <t>FASE 5</t>
  </si>
  <si>
    <t>CALCOLO INCREMENTO ASSUNZIONALE DISPONIBILE
(se segno +)</t>
  </si>
  <si>
    <t>FASE 6</t>
  </si>
  <si>
    <t>Tabella 2</t>
  </si>
  <si>
    <t>ANNO 2020</t>
  </si>
  <si>
    <t>VERIFICA RISPETTO INCREMENTO % PROGRESSIVO Tabella 2</t>
  </si>
  <si>
    <t>incremento massimo teorico</t>
  </si>
  <si>
    <t>incremento entro limite Tabella 2</t>
  </si>
  <si>
    <t>incremento effettivo</t>
  </si>
  <si>
    <t>NUOVO LIMITE SPESA</t>
  </si>
  <si>
    <t>FASE 7</t>
  </si>
  <si>
    <t>CALCOLO NUOVO LIMITE
SPESA PERSONALE</t>
  </si>
  <si>
    <t>(EVENTUALE)</t>
  </si>
  <si>
    <t>FASE 8</t>
  </si>
  <si>
    <t>incremento effettivo + 
bonus facoltà residua</t>
  </si>
  <si>
    <r>
      <t xml:space="preserve"> APPLICAZIONE 
</t>
    </r>
    <r>
      <rPr>
        <i/>
        <sz val="11"/>
        <color rgb="FFFF0000"/>
        <rFont val="Calibri"/>
        <family val="2"/>
        <charset val="1"/>
      </rPr>
      <t>TURN-OVER</t>
    </r>
    <r>
      <rPr>
        <sz val="11"/>
        <color rgb="FFFF0000"/>
        <rFont val="Calibri"/>
        <family val="2"/>
        <charset val="1"/>
      </rPr>
      <t xml:space="preserve"> RESIDUO</t>
    </r>
  </si>
  <si>
    <t>INCREMENTO ENTRO SOGLIA MASSIMA</t>
  </si>
  <si>
    <t>FASE 9</t>
  </si>
  <si>
    <t>applicazione valore massimo teorico se inferiore a valore FASE 8 
(segno negativo)</t>
  </si>
  <si>
    <t>VERIFICA FINALE RISPETTO % MASSIMA SOGLIA Tabella 1</t>
  </si>
  <si>
    <t>Spesa 2018 + 
incremento massimo teorico - 
riduzione % Tabella 2</t>
  </si>
  <si>
    <t>Comune 2018</t>
  </si>
  <si>
    <t>Unione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</si>
</sst>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_-* #,##0.00\ _€_-;\-* #,##0.00\ _€_-;_-* \-??\ _€_-;_-@_-"/>
    <numFmt numFmtId="166" formatCode="_-* #,##0.00&quot; €&quot;_-;\-* #,##0.00&quot; €&quot;_-;_-* \-??&quot; €&quot;_-;_-@_-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4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B4C7E7"/>
      </patternFill>
    </fill>
    <fill>
      <patternFill patternType="solid">
        <fgColor rgb="FFB4C7E7"/>
        <bgColor rgb="FF99CC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CCFFFF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166" fontId="11" fillId="0" borderId="0" applyBorder="0" applyProtection="0"/>
  </cellStyleXfs>
  <cellXfs count="8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0" fillId="3" borderId="6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1" applyFont="1" applyBorder="1" applyAlignment="1" applyProtection="1"/>
    <xf numFmtId="0" fontId="0" fillId="4" borderId="1" xfId="0" applyFont="1" applyFill="1" applyBorder="1" applyAlignment="1">
      <alignment horizontal="center" vertical="center" wrapText="1"/>
    </xf>
    <xf numFmtId="0" fontId="4" fillId="0" borderId="0" xfId="0" applyFont="1"/>
    <xf numFmtId="4" fontId="0" fillId="4" borderId="9" xfId="0" applyNumberFormat="1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5" fontId="4" fillId="5" borderId="0" xfId="0" applyNumberFormat="1" applyFont="1" applyFill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0" fontId="0" fillId="4" borderId="1" xfId="0" applyNumberFormat="1" applyFont="1" applyFill="1" applyBorder="1" applyAlignment="1">
      <alignment horizontal="center" vertical="center" wrapText="1"/>
    </xf>
    <xf numFmtId="10" fontId="0" fillId="2" borderId="10" xfId="0" applyNumberFormat="1" applyFont="1" applyFill="1" applyBorder="1" applyAlignment="1">
      <alignment horizontal="center" vertical="center" wrapText="1"/>
    </xf>
    <xf numFmtId="10" fontId="0" fillId="4" borderId="9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0" fontId="0" fillId="4" borderId="5" xfId="0" applyNumberFormat="1" applyFont="1" applyFill="1" applyBorder="1" applyAlignment="1">
      <alignment horizontal="center" vertical="center" wrapText="1"/>
    </xf>
    <xf numFmtId="10" fontId="0" fillId="2" borderId="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4" borderId="9" xfId="0" applyFont="1" applyFill="1" applyBorder="1" applyAlignment="1">
      <alignment horizontal="center" vertical="center" wrapText="1"/>
    </xf>
    <xf numFmtId="10" fontId="0" fillId="4" borderId="1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0" fillId="4" borderId="2" xfId="0" applyNumberFormat="1" applyFont="1" applyFill="1" applyBorder="1" applyAlignment="1">
      <alignment vertical="center" wrapText="1"/>
    </xf>
    <xf numFmtId="4" fontId="0" fillId="4" borderId="12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 wrapText="1"/>
    </xf>
    <xf numFmtId="10" fontId="0" fillId="4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vertical="center" wrapText="1"/>
    </xf>
    <xf numFmtId="4" fontId="1" fillId="6" borderId="15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4" fontId="7" fillId="6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166" fontId="0" fillId="0" borderId="3" xfId="2" applyFont="1" applyBorder="1" applyAlignment="1" applyProtection="1"/>
    <xf numFmtId="166" fontId="0" fillId="0" borderId="0" xfId="0" applyNumberFormat="1"/>
    <xf numFmtId="4" fontId="1" fillId="0" borderId="0" xfId="0" applyNumberFormat="1" applyFont="1" applyBorder="1" applyAlignment="1">
      <alignment vertical="center" wrapText="1"/>
    </xf>
    <xf numFmtId="0" fontId="1" fillId="0" borderId="0" xfId="0" applyFont="1"/>
    <xf numFmtId="0" fontId="1" fillId="7" borderId="0" xfId="0" applyFont="1" applyFill="1" applyAlignment="1">
      <alignment horizontal="center" vertical="center" wrapText="1"/>
    </xf>
    <xf numFmtId="4" fontId="1" fillId="7" borderId="2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10" fontId="0" fillId="3" borderId="3" xfId="0" applyNumberFormat="1" applyFont="1" applyFill="1" applyBorder="1" applyAlignment="1">
      <alignment horizontal="center" vertical="center" wrapText="1"/>
    </xf>
    <xf numFmtId="10" fontId="0" fillId="4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906780</xdr:colOff>
      <xdr:row>37</xdr:row>
      <xdr:rowOff>106680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2DDD9EEC-992D-4F20-AEF6-D5EEBE79DA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906780</xdr:colOff>
      <xdr:row>37</xdr:row>
      <xdr:rowOff>106680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C9834DF5-56EA-42E9-A0B4-7D16741A57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906780</xdr:colOff>
      <xdr:row>37</xdr:row>
      <xdr:rowOff>106680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DBA6CB69-B927-4D6A-B8F8-7DCD5C596B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%20di%20Casalgrande/Servizi/Ragioneria/PERSONALE/2021/All.%20A)%20File%20calcolo%20DPCM%202019%20nu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corretto"/>
      <sheetName val="2019"/>
    </sheetNames>
    <sheetDataSet>
      <sheetData sheetId="0">
        <row r="43">
          <cell r="I43">
            <v>3053203.93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AMK55"/>
  <sheetViews>
    <sheetView tabSelected="1" topLeftCell="A19" zoomScaleNormal="100" workbookViewId="0">
      <selection activeCell="G41" sqref="G41"/>
    </sheetView>
  </sheetViews>
  <sheetFormatPr defaultRowHeight="14.4" x14ac:dyDescent="0.3"/>
  <cols>
    <col min="1" max="1" width="51.44140625" style="1"/>
    <col min="2" max="2" width="27.33203125" style="1"/>
    <col min="3" max="3" width="19.109375" style="1"/>
    <col min="4" max="4" width="18.88671875" style="1"/>
    <col min="5" max="5" width="13.109375" style="1" bestFit="1" customWidth="1"/>
    <col min="6" max="6" width="8.88671875" style="1"/>
    <col min="7" max="7" width="11.6640625" style="1"/>
    <col min="8" max="8" width="12.6640625" style="1"/>
    <col min="9" max="9" width="8.88671875" style="1"/>
    <col min="10" max="10" width="14.44140625" style="1"/>
    <col min="11" max="1025" width="8.88671875" style="1"/>
  </cols>
  <sheetData>
    <row r="1" spans="1:11" ht="34.5" customHeight="1" x14ac:dyDescent="0.3">
      <c r="A1" s="62" t="s">
        <v>0</v>
      </c>
      <c r="B1" s="62"/>
      <c r="C1" s="62"/>
      <c r="D1" s="62"/>
      <c r="E1" s="62"/>
      <c r="F1" s="60"/>
      <c r="G1"/>
      <c r="H1"/>
      <c r="I1"/>
      <c r="J1"/>
      <c r="K1"/>
    </row>
    <row r="2" spans="1:11" x14ac:dyDescent="0.3">
      <c r="A2" s="3" t="s">
        <v>1</v>
      </c>
      <c r="B2" s="4" t="s">
        <v>2</v>
      </c>
      <c r="C2" s="5" t="s">
        <v>3</v>
      </c>
      <c r="D2" s="6" t="s">
        <v>4</v>
      </c>
      <c r="E2"/>
      <c r="F2"/>
      <c r="G2"/>
      <c r="H2"/>
      <c r="I2"/>
      <c r="J2"/>
      <c r="K2"/>
    </row>
    <row r="3" spans="1:11" x14ac:dyDescent="0.3">
      <c r="A3" s="7" t="s">
        <v>5</v>
      </c>
      <c r="B3" s="8">
        <v>18000</v>
      </c>
      <c r="C3" s="9" t="s">
        <v>6</v>
      </c>
      <c r="D3" s="10"/>
      <c r="E3"/>
      <c r="F3"/>
      <c r="G3"/>
      <c r="H3"/>
      <c r="I3"/>
      <c r="J3"/>
      <c r="K3"/>
    </row>
    <row r="4" spans="1:11" x14ac:dyDescent="0.3">
      <c r="A4"/>
      <c r="B4"/>
      <c r="C4"/>
      <c r="D4"/>
      <c r="E4"/>
      <c r="F4"/>
      <c r="G4"/>
      <c r="H4"/>
      <c r="I4"/>
      <c r="J4"/>
      <c r="K4"/>
    </row>
    <row r="5" spans="1:11" ht="15" customHeight="1" x14ac:dyDescent="0.3">
      <c r="A5" s="11" t="s">
        <v>7</v>
      </c>
      <c r="B5" s="63" t="s">
        <v>8</v>
      </c>
      <c r="C5" s="63"/>
      <c r="D5" s="64">
        <v>4015563.06</v>
      </c>
      <c r="E5" s="64"/>
      <c r="F5"/>
      <c r="G5" s="12">
        <f>3053203.93+970000</f>
        <v>4023203.93</v>
      </c>
      <c r="H5" s="13"/>
      <c r="I5" s="13"/>
      <c r="J5" s="13"/>
      <c r="K5" s="13"/>
    </row>
    <row r="6" spans="1:11" ht="15" customHeight="1" x14ac:dyDescent="0.3">
      <c r="A6" s="65" t="s">
        <v>9</v>
      </c>
      <c r="B6" s="66" t="s">
        <v>10</v>
      </c>
      <c r="C6" s="66"/>
      <c r="D6" s="14">
        <f>11366937.2+659028.18+2115963.25+2567106.74</f>
        <v>16709035.369999999</v>
      </c>
      <c r="E6" s="15" t="s">
        <v>11</v>
      </c>
      <c r="F6"/>
      <c r="G6" s="16">
        <v>4163022.92</v>
      </c>
      <c r="H6" s="13" t="s">
        <v>12</v>
      </c>
      <c r="I6" s="13"/>
      <c r="J6" s="13"/>
      <c r="K6" s="13"/>
    </row>
    <row r="7" spans="1:11" ht="15" customHeight="1" x14ac:dyDescent="0.3">
      <c r="A7" s="65"/>
      <c r="B7" s="67" t="s">
        <v>13</v>
      </c>
      <c r="C7" s="67"/>
      <c r="D7" s="14">
        <f>12294140.98+616682.02+1875358.44+2879862.93</f>
        <v>17666044.370000001</v>
      </c>
      <c r="E7" s="17">
        <f>(D6+D7+D8)/3</f>
        <v>17343621.556666669</v>
      </c>
      <c r="F7"/>
      <c r="G7" s="16"/>
      <c r="H7" s="13"/>
      <c r="I7" s="13"/>
      <c r="J7" s="13"/>
      <c r="K7" s="13"/>
    </row>
    <row r="8" spans="1:11" ht="15" customHeight="1" x14ac:dyDescent="0.3">
      <c r="A8" s="65"/>
      <c r="B8" s="68" t="s">
        <v>14</v>
      </c>
      <c r="C8" s="68"/>
      <c r="D8" s="14">
        <f>11814562.44+926779.75+1928519.28+2985923.46</f>
        <v>17655784.93</v>
      </c>
      <c r="E8" s="18"/>
      <c r="F8"/>
      <c r="G8" s="16"/>
      <c r="H8" s="13"/>
      <c r="I8" s="13"/>
      <c r="J8" s="13"/>
      <c r="K8" s="13"/>
    </row>
    <row r="9" spans="1:11" ht="14.4" customHeight="1" x14ac:dyDescent="0.3">
      <c r="A9" s="65"/>
      <c r="B9" s="69" t="s">
        <v>15</v>
      </c>
      <c r="C9" s="69"/>
      <c r="D9" s="70">
        <f>147451.13+189657.89+95296.5</f>
        <v>432405.52</v>
      </c>
      <c r="E9" s="70"/>
      <c r="F9"/>
      <c r="G9" s="16"/>
      <c r="H9" s="13"/>
      <c r="I9" s="13"/>
      <c r="J9" s="13"/>
      <c r="K9" s="13"/>
    </row>
    <row r="10" spans="1:11" ht="19.95" customHeight="1" x14ac:dyDescent="0.3">
      <c r="A10" s="65"/>
      <c r="B10" s="71" t="s">
        <v>16</v>
      </c>
      <c r="C10" s="71"/>
      <c r="D10" s="72">
        <f>E7-D9</f>
        <v>16911216.036666669</v>
      </c>
      <c r="E10" s="72"/>
      <c r="F10"/>
      <c r="G10" s="16"/>
      <c r="H10" s="13"/>
      <c r="I10" s="13"/>
      <c r="J10" s="13"/>
      <c r="K10" s="13"/>
    </row>
    <row r="11" spans="1:11" x14ac:dyDescent="0.3">
      <c r="A11"/>
      <c r="B11"/>
      <c r="C11"/>
      <c r="D11" s="19"/>
      <c r="E11"/>
      <c r="F11"/>
      <c r="G11" s="20">
        <v>2288419.7799999998</v>
      </c>
      <c r="H11" s="13"/>
      <c r="I11" s="13"/>
      <c r="J11" s="13"/>
      <c r="K11" s="13"/>
    </row>
    <row r="12" spans="1:11" ht="15" customHeight="1" x14ac:dyDescent="0.3">
      <c r="A12" s="3" t="s">
        <v>17</v>
      </c>
      <c r="B12" s="73">
        <f>((D5)/(E7-D9))</f>
        <v>0.23744969322688037</v>
      </c>
      <c r="C12" s="73"/>
      <c r="D12" s="73"/>
      <c r="E12" s="73"/>
      <c r="F12"/>
      <c r="G12" s="21"/>
      <c r="H12" s="13"/>
      <c r="I12" s="13" t="s">
        <v>18</v>
      </c>
      <c r="J12" s="13"/>
      <c r="K12" s="13"/>
    </row>
    <row r="13" spans="1:11" ht="15" customHeight="1" x14ac:dyDescent="0.3">
      <c r="A13" s="7" t="s">
        <v>19</v>
      </c>
      <c r="B13" s="73"/>
      <c r="C13" s="73"/>
      <c r="D13" s="73"/>
      <c r="E13" s="73"/>
      <c r="F13"/>
      <c r="G13" s="13"/>
      <c r="H13" s="22">
        <v>3812398.7</v>
      </c>
      <c r="I13" s="21">
        <v>51704.94</v>
      </c>
      <c r="J13" s="23">
        <f>H13+I13</f>
        <v>3864103.64</v>
      </c>
      <c r="K13" s="13"/>
    </row>
    <row r="14" spans="1:11" x14ac:dyDescent="0.3">
      <c r="A14"/>
      <c r="B14"/>
      <c r="C14"/>
      <c r="D14"/>
      <c r="E14"/>
      <c r="F14"/>
      <c r="G14" s="13"/>
      <c r="H14" s="13"/>
      <c r="I14" s="13"/>
      <c r="J14" s="13"/>
      <c r="K14" s="13"/>
    </row>
    <row r="15" spans="1:11" x14ac:dyDescent="0.3">
      <c r="A15" s="3" t="s">
        <v>20</v>
      </c>
      <c r="B15" s="4" t="s">
        <v>3</v>
      </c>
      <c r="C15" s="5" t="s">
        <v>2</v>
      </c>
      <c r="D15" s="5" t="s">
        <v>21</v>
      </c>
      <c r="E15" s="5" t="s">
        <v>22</v>
      </c>
      <c r="F15"/>
      <c r="J15"/>
    </row>
    <row r="16" spans="1:11" ht="15" customHeight="1" x14ac:dyDescent="0.3">
      <c r="A16" s="65" t="s">
        <v>23</v>
      </c>
      <c r="B16" s="2" t="s">
        <v>24</v>
      </c>
      <c r="C16" s="24" t="s">
        <v>25</v>
      </c>
      <c r="D16" s="25">
        <v>0.29499999999999998</v>
      </c>
      <c r="E16" s="26">
        <v>0.33500000000000002</v>
      </c>
      <c r="F16"/>
      <c r="J16"/>
    </row>
    <row r="17" spans="1:10" x14ac:dyDescent="0.3">
      <c r="A17" s="65"/>
      <c r="B17" s="2" t="s">
        <v>26</v>
      </c>
      <c r="C17" s="24" t="s">
        <v>27</v>
      </c>
      <c r="D17" s="27">
        <v>0.28599999999999998</v>
      </c>
      <c r="E17" s="26">
        <v>0.32600000000000001</v>
      </c>
      <c r="F17"/>
      <c r="J17"/>
    </row>
    <row r="18" spans="1:10" x14ac:dyDescent="0.3">
      <c r="A18" s="65"/>
      <c r="B18" s="2" t="s">
        <v>28</v>
      </c>
      <c r="C18" s="24" t="s">
        <v>29</v>
      </c>
      <c r="D18" s="27">
        <v>0.27600000000000002</v>
      </c>
      <c r="E18" s="26">
        <v>0.316</v>
      </c>
      <c r="F18"/>
      <c r="J18"/>
    </row>
    <row r="19" spans="1:10" x14ac:dyDescent="0.3">
      <c r="A19" s="65"/>
      <c r="B19" s="2" t="s">
        <v>30</v>
      </c>
      <c r="C19" s="24" t="s">
        <v>31</v>
      </c>
      <c r="D19" s="27">
        <v>0.27200000000000002</v>
      </c>
      <c r="E19" s="26">
        <v>0.312</v>
      </c>
      <c r="F19"/>
      <c r="J19"/>
    </row>
    <row r="20" spans="1:10" x14ac:dyDescent="0.3">
      <c r="A20" s="65"/>
      <c r="B20" s="2" t="s">
        <v>32</v>
      </c>
      <c r="C20" s="24" t="s">
        <v>33</v>
      </c>
      <c r="D20" s="27">
        <v>0.26900000000000002</v>
      </c>
      <c r="E20" s="26">
        <v>0.309</v>
      </c>
      <c r="F20"/>
      <c r="J20"/>
    </row>
    <row r="21" spans="1:10" ht="28.8" x14ac:dyDescent="0.3">
      <c r="A21" s="65"/>
      <c r="B21" s="2" t="s">
        <v>6</v>
      </c>
      <c r="C21" s="24" t="s">
        <v>34</v>
      </c>
      <c r="D21" s="27">
        <v>0.27</v>
      </c>
      <c r="E21" s="26">
        <v>0.31</v>
      </c>
      <c r="F21" s="1" t="s">
        <v>35</v>
      </c>
      <c r="J21"/>
    </row>
    <row r="22" spans="1:10" x14ac:dyDescent="0.3">
      <c r="A22" s="65"/>
      <c r="B22" s="2" t="s">
        <v>36</v>
      </c>
      <c r="C22" s="24" t="s">
        <v>37</v>
      </c>
      <c r="D22" s="27">
        <v>0.27600000000000002</v>
      </c>
      <c r="E22" s="26">
        <v>0.316</v>
      </c>
      <c r="F22"/>
      <c r="J22"/>
    </row>
    <row r="23" spans="1:10" x14ac:dyDescent="0.3">
      <c r="A23" s="65"/>
      <c r="B23" s="2" t="s">
        <v>38</v>
      </c>
      <c r="C23" s="24" t="s">
        <v>39</v>
      </c>
      <c r="D23" s="27">
        <v>0.28799999999999998</v>
      </c>
      <c r="E23" s="26">
        <v>0.32800000000000001</v>
      </c>
      <c r="F23"/>
      <c r="J23"/>
    </row>
    <row r="24" spans="1:10" x14ac:dyDescent="0.3">
      <c r="A24" s="65"/>
      <c r="B24" s="28" t="s">
        <v>40</v>
      </c>
      <c r="C24" s="29" t="s">
        <v>41</v>
      </c>
      <c r="D24" s="30">
        <v>0.253</v>
      </c>
      <c r="E24" s="31">
        <v>0.29299999999999998</v>
      </c>
      <c r="F24"/>
      <c r="J24"/>
    </row>
    <row r="25" spans="1:10" x14ac:dyDescent="0.3">
      <c r="A25"/>
      <c r="B25"/>
      <c r="C25"/>
      <c r="D25"/>
      <c r="E25"/>
      <c r="F25"/>
      <c r="J25"/>
    </row>
    <row r="26" spans="1:10" x14ac:dyDescent="0.3">
      <c r="A26" s="3" t="s">
        <v>42</v>
      </c>
      <c r="B26" s="74">
        <f>(D10*E26)-D5</f>
        <v>550465.26990000112</v>
      </c>
      <c r="C26" s="74"/>
      <c r="D26" s="74"/>
      <c r="E26" s="75">
        <v>0.27</v>
      </c>
      <c r="F26"/>
      <c r="J26"/>
    </row>
    <row r="27" spans="1:10" ht="28.8" x14ac:dyDescent="0.3">
      <c r="A27" s="7" t="s">
        <v>43</v>
      </c>
      <c r="B27" s="74"/>
      <c r="C27" s="74"/>
      <c r="D27" s="74"/>
      <c r="E27" s="75"/>
      <c r="F27"/>
      <c r="J27"/>
    </row>
    <row r="28" spans="1:10" x14ac:dyDescent="0.3">
      <c r="A28"/>
      <c r="B28"/>
      <c r="C28"/>
      <c r="D28"/>
      <c r="E28"/>
      <c r="F28"/>
      <c r="J28"/>
    </row>
    <row r="29" spans="1:10" x14ac:dyDescent="0.3">
      <c r="A29" s="3" t="s">
        <v>44</v>
      </c>
      <c r="B29" s="32"/>
      <c r="C29" s="76">
        <v>0.16</v>
      </c>
      <c r="D29" s="5" t="s">
        <v>45</v>
      </c>
      <c r="E29" s="6" t="s">
        <v>46</v>
      </c>
      <c r="F29"/>
      <c r="J29"/>
    </row>
    <row r="30" spans="1:10" ht="15" customHeight="1" x14ac:dyDescent="0.3">
      <c r="A30" s="65" t="s">
        <v>47</v>
      </c>
      <c r="B30" s="33"/>
      <c r="C30" s="76"/>
      <c r="D30" s="34" t="s">
        <v>25</v>
      </c>
      <c r="E30" s="35">
        <v>0.23</v>
      </c>
      <c r="F30"/>
      <c r="J30"/>
    </row>
    <row r="31" spans="1:10" x14ac:dyDescent="0.3">
      <c r="A31" s="65"/>
      <c r="B31" s="33"/>
      <c r="C31" s="76"/>
      <c r="D31" s="34" t="s">
        <v>27</v>
      </c>
      <c r="E31" s="35">
        <v>0.23</v>
      </c>
      <c r="F31"/>
      <c r="J31"/>
    </row>
    <row r="32" spans="1:10" x14ac:dyDescent="0.3">
      <c r="A32" s="65"/>
      <c r="B32" s="33"/>
      <c r="C32" s="76"/>
      <c r="D32" s="34" t="s">
        <v>29</v>
      </c>
      <c r="E32" s="35">
        <v>0.2</v>
      </c>
      <c r="F32"/>
      <c r="J32"/>
    </row>
    <row r="33" spans="1:10" x14ac:dyDescent="0.3">
      <c r="A33" s="65"/>
      <c r="B33" s="36" t="s">
        <v>48</v>
      </c>
      <c r="C33" s="37">
        <f>B26</f>
        <v>550465.26990000112</v>
      </c>
      <c r="D33" s="34" t="s">
        <v>31</v>
      </c>
      <c r="E33" s="35">
        <v>0.19</v>
      </c>
      <c r="F33"/>
      <c r="J33"/>
    </row>
    <row r="34" spans="1:10" x14ac:dyDescent="0.3">
      <c r="A34" s="65"/>
      <c r="B34" s="36" t="s">
        <v>49</v>
      </c>
      <c r="C34" s="38">
        <f>(E40+E41)*C29</f>
        <v>661827.70240000007</v>
      </c>
      <c r="D34" s="34" t="s">
        <v>33</v>
      </c>
      <c r="E34" s="35">
        <v>0.17</v>
      </c>
      <c r="F34"/>
      <c r="J34"/>
    </row>
    <row r="35" spans="1:10" x14ac:dyDescent="0.3">
      <c r="A35" s="65"/>
      <c r="B35" s="36" t="s">
        <v>50</v>
      </c>
      <c r="C35" s="39">
        <f>IF(C33&gt;C34,C34,C33)</f>
        <v>550465.26990000112</v>
      </c>
      <c r="D35" s="34" t="s">
        <v>34</v>
      </c>
      <c r="E35" s="35">
        <v>0.09</v>
      </c>
      <c r="F35"/>
      <c r="J35"/>
    </row>
    <row r="36" spans="1:10" x14ac:dyDescent="0.3">
      <c r="A36" s="65"/>
      <c r="B36" s="77"/>
      <c r="C36" s="77"/>
      <c r="D36" s="34" t="s">
        <v>37</v>
      </c>
      <c r="E36" s="35">
        <v>7.0000000000000007E-2</v>
      </c>
      <c r="F36"/>
      <c r="J36"/>
    </row>
    <row r="37" spans="1:10" x14ac:dyDescent="0.3">
      <c r="A37" s="65"/>
      <c r="B37" s="77"/>
      <c r="C37" s="77"/>
      <c r="D37" s="34" t="s">
        <v>39</v>
      </c>
      <c r="E37" s="35">
        <v>0.03</v>
      </c>
      <c r="F37"/>
      <c r="J37"/>
    </row>
    <row r="38" spans="1:10" x14ac:dyDescent="0.3">
      <c r="A38" s="65"/>
      <c r="B38" s="77"/>
      <c r="C38" s="77"/>
      <c r="D38" s="40" t="s">
        <v>41</v>
      </c>
      <c r="E38" s="41">
        <v>1.4999999999999999E-2</v>
      </c>
      <c r="F38"/>
      <c r="J38"/>
    </row>
    <row r="39" spans="1:10" x14ac:dyDescent="0.3">
      <c r="A39"/>
      <c r="B39"/>
      <c r="C39" s="1" t="s">
        <v>51</v>
      </c>
      <c r="D39" s="58"/>
      <c r="E39"/>
      <c r="F39"/>
      <c r="J39"/>
    </row>
    <row r="40" spans="1:10" ht="15" customHeight="1" x14ac:dyDescent="0.3">
      <c r="A40" s="3" t="s">
        <v>52</v>
      </c>
      <c r="B40" s="80" t="s">
        <v>62</v>
      </c>
      <c r="C40" s="81">
        <f>E40+E41+C35</f>
        <v>4686888.4099000013</v>
      </c>
      <c r="D40" s="59" t="s">
        <v>63</v>
      </c>
      <c r="E40" s="61">
        <f>'[1]2019 corretto'!$I$43</f>
        <v>3053203.93</v>
      </c>
      <c r="F40"/>
      <c r="J40"/>
    </row>
    <row r="41" spans="1:10" ht="28.8" x14ac:dyDescent="0.3">
      <c r="A41" s="7" t="s">
        <v>53</v>
      </c>
      <c r="B41" s="80"/>
      <c r="C41" s="81"/>
      <c r="D41" s="42" t="s">
        <v>64</v>
      </c>
      <c r="E41" s="61">
        <v>1083219.21</v>
      </c>
      <c r="J41"/>
    </row>
    <row r="42" spans="1:10" ht="16.8" customHeight="1" x14ac:dyDescent="0.3">
      <c r="A42" s="43"/>
      <c r="B42" s="2"/>
      <c r="C42" s="44"/>
      <c r="D42" s="82"/>
      <c r="E42" s="82"/>
      <c r="J42"/>
    </row>
    <row r="43" spans="1:10" ht="17.25" customHeight="1" x14ac:dyDescent="0.3">
      <c r="A43" s="83" t="s">
        <v>54</v>
      </c>
      <c r="B43" s="83"/>
      <c r="C43" s="83"/>
      <c r="D43" s="83"/>
      <c r="E43" s="83"/>
      <c r="J43"/>
    </row>
    <row r="44" spans="1:10" ht="15" customHeight="1" x14ac:dyDescent="0.3">
      <c r="A44" s="11" t="s">
        <v>55</v>
      </c>
      <c r="B44" s="78" t="s">
        <v>56</v>
      </c>
      <c r="C44" s="72">
        <f>C35+D3</f>
        <v>550465.26990000112</v>
      </c>
      <c r="D44" s="45"/>
      <c r="E44" s="46"/>
      <c r="J44"/>
    </row>
    <row r="45" spans="1:10" ht="28.8" x14ac:dyDescent="0.3">
      <c r="A45" s="47" t="s">
        <v>57</v>
      </c>
      <c r="B45" s="78"/>
      <c r="C45" s="72"/>
      <c r="D45" s="45"/>
      <c r="E45" s="46"/>
      <c r="J45"/>
    </row>
    <row r="46" spans="1:10" ht="27.6" x14ac:dyDescent="0.3">
      <c r="A46" s="48"/>
      <c r="B46" s="49"/>
      <c r="C46" s="50" t="s">
        <v>58</v>
      </c>
      <c r="D46" s="51" t="s">
        <v>51</v>
      </c>
      <c r="E46" s="52"/>
      <c r="J46"/>
    </row>
    <row r="47" spans="1:10" ht="15" customHeight="1" x14ac:dyDescent="0.3">
      <c r="A47" s="11" t="s">
        <v>59</v>
      </c>
      <c r="B47" s="78" t="s">
        <v>60</v>
      </c>
      <c r="C47" s="72">
        <f>IF(C44&lt;C34,C44,C33)</f>
        <v>550465.26990000112</v>
      </c>
      <c r="D47" s="79">
        <f>E40+E41+C47</f>
        <v>4686888.4099000013</v>
      </c>
      <c r="E47" s="52"/>
      <c r="J47"/>
    </row>
    <row r="48" spans="1:10" x14ac:dyDescent="0.3">
      <c r="A48" s="47" t="s">
        <v>61</v>
      </c>
      <c r="B48" s="78"/>
      <c r="C48" s="72"/>
      <c r="D48" s="79"/>
      <c r="E48" s="52"/>
      <c r="J48"/>
    </row>
    <row r="49" spans="1:10" x14ac:dyDescent="0.3">
      <c r="A49" s="53"/>
      <c r="B49" s="54"/>
      <c r="C49" s="54"/>
      <c r="D49" s="54"/>
      <c r="E49" s="55"/>
      <c r="J49"/>
    </row>
    <row r="50" spans="1:10" x14ac:dyDescent="0.3">
      <c r="J50"/>
    </row>
    <row r="51" spans="1:10" x14ac:dyDescent="0.3">
      <c r="J51"/>
    </row>
    <row r="52" spans="1:10" x14ac:dyDescent="0.3">
      <c r="J52"/>
    </row>
    <row r="53" spans="1:10" x14ac:dyDescent="0.3">
      <c r="J53" s="56"/>
    </row>
    <row r="54" spans="1:10" x14ac:dyDescent="0.3">
      <c r="J54" s="56"/>
    </row>
    <row r="55" spans="1:10" x14ac:dyDescent="0.3">
      <c r="J55" s="57"/>
    </row>
  </sheetData>
  <mergeCells count="27">
    <mergeCell ref="B47:B48"/>
    <mergeCell ref="C47:C48"/>
    <mergeCell ref="D47:D48"/>
    <mergeCell ref="B40:B41"/>
    <mergeCell ref="C40:C41"/>
    <mergeCell ref="D42:E42"/>
    <mergeCell ref="A43:E43"/>
    <mergeCell ref="B44:B45"/>
    <mergeCell ref="C44:C45"/>
    <mergeCell ref="B12:E13"/>
    <mergeCell ref="A16:A24"/>
    <mergeCell ref="B26:D27"/>
    <mergeCell ref="E26:E27"/>
    <mergeCell ref="C29:C32"/>
    <mergeCell ref="A30:A38"/>
    <mergeCell ref="B36:C38"/>
    <mergeCell ref="A1:E1"/>
    <mergeCell ref="B5:C5"/>
    <mergeCell ref="D5:E5"/>
    <mergeCell ref="A6:A10"/>
    <mergeCell ref="B6:C6"/>
    <mergeCell ref="B7:C7"/>
    <mergeCell ref="B8:C8"/>
    <mergeCell ref="B9:C9"/>
    <mergeCell ref="D9:E9"/>
    <mergeCell ref="B10:C10"/>
    <mergeCell ref="D10:E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PTFP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Davide</dc:creator>
  <cp:lastModifiedBy>Alessandra Gherardi</cp:lastModifiedBy>
  <cp:revision>0</cp:revision>
  <cp:lastPrinted>2020-06-09T10:02:27Z</cp:lastPrinted>
  <dcterms:created xsi:type="dcterms:W3CDTF">2019-12-24T07:48:11Z</dcterms:created>
  <dcterms:modified xsi:type="dcterms:W3CDTF">2021-03-04T10:35:58Z</dcterms:modified>
  <dc:language>it-IT</dc:language>
</cp:coreProperties>
</file>